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Education\GSch\EIND525\Goal_ProgrammingLecture\"/>
    </mc:Choice>
  </mc:AlternateContent>
  <xr:revisionPtr revIDLastSave="0" documentId="8_{5E703B76-D581-4991-A62C-D6FBA11BDE29}" xr6:coauthVersionLast="47" xr6:coauthVersionMax="47" xr10:uidLastSave="{00000000-0000-0000-0000-000000000000}"/>
  <bookViews>
    <workbookView xWindow="38280" yWindow="-120" windowWidth="29040" windowHeight="15720" xr2:uid="{8F846B3B-769A-47CE-B55E-2243B2097E09}"/>
  </bookViews>
  <sheets>
    <sheet name="Sheet1" sheetId="6" r:id="rId1"/>
  </sheets>
  <definedNames>
    <definedName name="_A11">#REF!</definedName>
    <definedName name="_A12">#REF!</definedName>
    <definedName name="_A21">#REF!</definedName>
    <definedName name="_A22">#REF!</definedName>
    <definedName name="_C1">#REF!</definedName>
    <definedName name="_C2">#REF!</definedName>
    <definedName name="_D1M">#REF!</definedName>
    <definedName name="_D1P">#REF!</definedName>
    <definedName name="_D2M">#REF!</definedName>
    <definedName name="_D2P">#REF!</definedName>
    <definedName name="_D3M">#REF!</definedName>
    <definedName name="_D3P">#REF!</definedName>
    <definedName name="_G1">#REF!</definedName>
    <definedName name="_G2">#REF!</definedName>
    <definedName name="_G3">#REF!</definedName>
    <definedName name="_G41">#REF!</definedName>
    <definedName name="_G42">#REF!</definedName>
    <definedName name="_S1">#REF!</definedName>
    <definedName name="_S2">#REF!</definedName>
    <definedName name="_X1">#REF!</definedName>
    <definedName name="_X2">#REF!</definedName>
    <definedName name="solver_cvg" localSheetId="0" hidden="1">0.0001</definedName>
    <definedName name="solver_drv" localSheetId="0" hidden="1">1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Sheet1!$F$25</definedName>
    <definedName name="solver_lhs2" localSheetId="0" hidden="1">Sheet1!$F$26</definedName>
    <definedName name="solver_lhs3" localSheetId="0" hidden="1">Sheet1!$F$27</definedName>
    <definedName name="solver_lhs4" localSheetId="0" hidden="1">Sheet1!$G$17:$G$18</definedName>
    <definedName name="solver_lhs5" localSheetId="0" hidden="1">Sheet1!$Q$25</definedName>
    <definedName name="solver_lhs6" localSheetId="0" hidden="1">Sheet1!$Q$26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bv" localSheetId="0" hidden="1">1</definedName>
    <definedName name="solver_rel1" localSheetId="0" hidden="1">2</definedName>
    <definedName name="solver_rel2" localSheetId="0" hidden="1">2</definedName>
    <definedName name="solver_rel3" localSheetId="0" hidden="1">3</definedName>
    <definedName name="solver_rel4" localSheetId="0" hidden="1">3</definedName>
    <definedName name="solver_rel5" localSheetId="0" hidden="1">1</definedName>
    <definedName name="solver_rel6" localSheetId="0" hidden="1">1</definedName>
    <definedName name="solver_rhs1" localSheetId="0" hidden="1">0</definedName>
    <definedName name="solver_rhs2" localSheetId="0" hidden="1">500</definedName>
    <definedName name="solver_rhs3" localSheetId="0" hidden="1">0</definedName>
    <definedName name="solver_rhs4" localSheetId="0" hidden="1">0</definedName>
    <definedName name="solver_rhs5" localSheetId="0" hidden="1">Sheet1!$G$8*Sheet1!$C$25</definedName>
    <definedName name="solver_rhs6" localSheetId="0" hidden="1">Sheet1!$G$9*Sheet1!$C$26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6" l="1"/>
  <c r="Q25" i="6"/>
  <c r="C27" i="6"/>
  <c r="E27" i="6" s="1"/>
  <c r="C26" i="6"/>
  <c r="D26" i="6" s="1"/>
  <c r="C25" i="6"/>
  <c r="E25" i="6" s="1"/>
  <c r="F25" i="6" s="1"/>
  <c r="C9" i="6"/>
  <c r="C8" i="6"/>
  <c r="C6" i="6"/>
  <c r="C5" i="6"/>
  <c r="C7" i="6"/>
  <c r="D27" i="6" l="1"/>
  <c r="F27" i="6" s="1"/>
  <c r="R25" i="6"/>
  <c r="R26" i="6"/>
  <c r="D25" i="6"/>
  <c r="E26" i="6"/>
  <c r="F26" i="6" s="1"/>
</calcChain>
</file>

<file path=xl/sharedStrings.xml><?xml version="1.0" encoding="utf-8"?>
<sst xmlns="http://schemas.openxmlformats.org/spreadsheetml/2006/main" count="60" uniqueCount="52">
  <si>
    <t>Refinery Goal Programming</t>
  </si>
  <si>
    <t>Priority</t>
  </si>
  <si>
    <t>Additional Information</t>
  </si>
  <si>
    <t>X1</t>
  </si>
  <si>
    <t xml:space="preserve">The amount of crude oil A to use </t>
  </si>
  <si>
    <t>X2</t>
  </si>
  <si>
    <t>C1</t>
  </si>
  <si>
    <t>C2</t>
  </si>
  <si>
    <t>Cost per gallon of crude oil A</t>
  </si>
  <si>
    <t>Cost per gallon of crude oil B</t>
  </si>
  <si>
    <t xml:space="preserve">The amount of crude oil B to use </t>
  </si>
  <si>
    <t>Value</t>
  </si>
  <si>
    <t>A11</t>
  </si>
  <si>
    <t>Oil A rate to Regular</t>
  </si>
  <si>
    <t>Oil A rate to Premium</t>
  </si>
  <si>
    <t>Oil B rate to Regular</t>
  </si>
  <si>
    <t>Oil B rate to Premium</t>
  </si>
  <si>
    <t>A12</t>
  </si>
  <si>
    <t>A21</t>
  </si>
  <si>
    <t>S1</t>
  </si>
  <si>
    <t>S2</t>
  </si>
  <si>
    <t>Percent sulfur in crude oil A</t>
  </si>
  <si>
    <t>Percent sulfur in crude oil B</t>
  </si>
  <si>
    <t>Name</t>
  </si>
  <si>
    <t>Variable Description</t>
  </si>
  <si>
    <t>Parameter Description</t>
  </si>
  <si>
    <t>Defining problem Information</t>
  </si>
  <si>
    <t>G1</t>
  </si>
  <si>
    <t>G2</t>
  </si>
  <si>
    <t>G3</t>
  </si>
  <si>
    <t>G41</t>
  </si>
  <si>
    <t>G42</t>
  </si>
  <si>
    <t>Goal</t>
  </si>
  <si>
    <t>Type</t>
  </si>
  <si>
    <t>Goals &amp; Constraints</t>
  </si>
  <si>
    <t>D+</t>
  </si>
  <si>
    <t>D-</t>
  </si>
  <si>
    <t>A22</t>
  </si>
  <si>
    <t>Constr</t>
  </si>
  <si>
    <t>Constraint</t>
  </si>
  <si>
    <t>Oil A costs $2.50 per gallon and contains 0.4% sulfur.</t>
  </si>
  <si>
    <t>Each gallon of Oil A contributes 0.7 gallons to Regular Gasoline and 0.3 gallons to Premium Gasoline.</t>
  </si>
  <si>
    <t>Each gallon of Oil B contributes 0.5 gallons to Regular Gasoline and 0.5 gallons to Premium Gasoline.</t>
  </si>
  <si>
    <t>Oil B costs $3.50 per gallon and contains 0.8% sulfur.</t>
  </si>
  <si>
    <t>% sulfur per Gal</t>
  </si>
  <si>
    <t>Total % Sulfur</t>
  </si>
  <si>
    <t>Need to set lower bound to 0 in the solver</t>
  </si>
  <si>
    <t>D to minimize</t>
  </si>
  <si>
    <t>Decision Variables</t>
  </si>
  <si>
    <t>Setting solver parameters</t>
  </si>
  <si>
    <t>Solution</t>
  </si>
  <si>
    <t>Rates and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</si>
</sst>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"/>
    <numFmt numFmtId="166" formatCode="0.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6" fontId="0" fillId="0" borderId="1" xfId="1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/>
    </xf>
    <xf numFmtId="10" fontId="0" fillId="0" borderId="1" xfId="1" applyNumberFormat="1" applyFont="1" applyFill="1" applyBorder="1" applyAlignment="1">
      <alignment horizontal="right" vertical="center"/>
    </xf>
    <xf numFmtId="165" fontId="0" fillId="2" borderId="1" xfId="0" applyNumberFormat="1" applyFill="1" applyBorder="1" applyAlignment="1">
      <alignment horizontal="right" vertical="center"/>
    </xf>
    <xf numFmtId="165" fontId="0" fillId="2" borderId="8" xfId="0" applyNumberFormat="1" applyFill="1" applyBorder="1" applyAlignment="1">
      <alignment horizontal="right" vertical="center"/>
    </xf>
    <xf numFmtId="43" fontId="0" fillId="0" borderId="1" xfId="2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65" fontId="0" fillId="0" borderId="0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/>
    <xf numFmtId="0" fontId="0" fillId="0" borderId="7" xfId="0" applyBorder="1"/>
    <xf numFmtId="0" fontId="4" fillId="5" borderId="8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243508</xdr:colOff>
      <xdr:row>29</xdr:row>
      <xdr:rowOff>161925</xdr:rowOff>
    </xdr:from>
    <xdr:to>
      <xdr:col>16</xdr:col>
      <xdr:colOff>688267</xdr:colOff>
      <xdr:row>47</xdr:row>
      <xdr:rowOff>183952</xdr:rowOff>
    </xdr:to>
    <xdr:pic>
      <xdr:nvPicPr>
        <xdr:cNvPr id="2" name="Picture 1" descr="Steam Community :: Guide :: Factorio Compact Designs">
          <a:extLst>
            <a:ext uri="{FF2B5EF4-FFF2-40B4-BE49-F238E27FC236}">
              <a16:creationId xmlns:a16="http://schemas.microsoft.com/office/drawing/2014/main" id="{AB2D1B06-FCC7-4246-A783-9D66470E7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733" y="8124825"/>
          <a:ext cx="7531359" cy="3451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2F569F0-4A7B-46A3-9CD2-4F0ED95CE5DB}">
  <we:reference id="1e10eb66-9ba2-46e3-84ee-57e2a49831f0" version="3.0.0.1" store="EXCatalog" storeType="EXCatalog"/>
  <we:alternateReferences>
    <we:reference id="WA104100404" version="3.0.0.1" store="en-US" storeType="OMEX"/>
  </we:alternateReferences>
  <we:properties>
    <we:property name="UniqueID" value="&quot;20241041730750655332&quot;"/>
    <we:property name="ZigEAj8nHx0HIxxJFwEm" value="&quot;EQFMQGk=&quot;"/>
    <we:property name="ZigEAj8nHx0HIxxJKwwgDFA1NxE0Mg==" value="&quot;eRc=&quot;"/>
    <we:property name="ZigEAj8nHx0HIxxJFQI0N1wp" value="&quot;Bw==&quot;"/>
  </we:properties>
  <we:bindings>
    <we:binding id="refEdit" type="matrix" appref="{3B06527C-1DB6-431C-B806-E8E9A653654F}"/>
    <we:binding id="Worker" type="matrix" appref="{8C12ECE9-4288-4763-8FC9-0C8A0AB26C92}"/>
    <we:binding id="Obj" type="matrix" appref="{135C17C9-51ED-42BB-A6C0-10AA67DC49DB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B5B2-385B-4C65-A836-0F148B9F6372}">
  <dimension ref="B2:R36"/>
  <sheetViews>
    <sheetView showGridLines="0" tabSelected="1" zoomScaleNormal="100" workbookViewId="0">
      <selection activeCell="V22" sqref="V22"/>
    </sheetView>
  </sheetViews>
  <sheetFormatPr defaultRowHeight="15" x14ac:dyDescent="0.25"/>
  <cols>
    <col min="1" max="1" width="2.28515625" customWidth="1"/>
    <col min="2" max="2" width="7.5703125" bestFit="1" customWidth="1"/>
    <col min="3" max="5" width="12.140625" customWidth="1"/>
    <col min="6" max="6" width="14.28515625" customWidth="1"/>
    <col min="7" max="7" width="12.5703125" bestFit="1" customWidth="1"/>
    <col min="8" max="8" width="11" bestFit="1" customWidth="1"/>
    <col min="9" max="9" width="2.42578125" customWidth="1"/>
    <col min="10" max="11" width="3.5703125" customWidth="1"/>
    <col min="12" max="12" width="7.140625" customWidth="1"/>
    <col min="13" max="15" width="2.7109375" customWidth="1"/>
    <col min="16" max="16" width="7.140625" customWidth="1"/>
    <col min="17" max="17" width="14" customWidth="1"/>
  </cols>
  <sheetData>
    <row r="2" spans="2:18" ht="37.5" customHeight="1" x14ac:dyDescent="0.25">
      <c r="B2" s="69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1"/>
    </row>
    <row r="3" spans="2:18" ht="30" customHeight="1" x14ac:dyDescent="0.25">
      <c r="B3" s="72" t="s">
        <v>26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2:18" ht="30.75" customHeight="1" x14ac:dyDescent="0.25">
      <c r="B4" s="9" t="s">
        <v>1</v>
      </c>
      <c r="C4" s="28" t="s">
        <v>34</v>
      </c>
      <c r="D4" s="29"/>
      <c r="E4" s="29"/>
      <c r="F4" s="29"/>
      <c r="G4" s="2" t="s">
        <v>11</v>
      </c>
      <c r="H4" s="2" t="s">
        <v>33</v>
      </c>
      <c r="I4" s="47"/>
      <c r="J4" s="25" t="s">
        <v>2</v>
      </c>
      <c r="K4" s="26"/>
      <c r="L4" s="26"/>
      <c r="M4" s="26"/>
      <c r="N4" s="26"/>
      <c r="O4" s="26"/>
      <c r="P4" s="26"/>
      <c r="Q4" s="26"/>
      <c r="R4" s="27"/>
    </row>
    <row r="5" spans="2:18" ht="30.75" customHeight="1" x14ac:dyDescent="0.25">
      <c r="B5" s="75">
        <v>1</v>
      </c>
      <c r="C5" s="24" t="str">
        <f>"Produce at least "&amp;G5&amp;" gallons of Regular Gasoline."</f>
        <v>Produce at least 5000 gallons of Regular Gasoline.</v>
      </c>
      <c r="D5" s="24"/>
      <c r="E5" s="24"/>
      <c r="F5" s="24"/>
      <c r="G5" s="2">
        <v>5000</v>
      </c>
      <c r="H5" s="75" t="s">
        <v>32</v>
      </c>
      <c r="I5" s="65"/>
      <c r="J5" s="24" t="s">
        <v>40</v>
      </c>
      <c r="K5" s="24"/>
      <c r="L5" s="24"/>
      <c r="M5" s="24"/>
      <c r="N5" s="24"/>
      <c r="O5" s="24"/>
      <c r="P5" s="24"/>
      <c r="Q5" s="24"/>
      <c r="R5" s="24"/>
    </row>
    <row r="6" spans="2:18" ht="30.75" customHeight="1" x14ac:dyDescent="0.25">
      <c r="B6" s="75">
        <v>2</v>
      </c>
      <c r="C6" s="24" t="str">
        <f>"Produce at least "&amp;G6&amp;" gallons of Premium Gasoline."</f>
        <v>Produce at least 3000 gallons of Premium Gasoline.</v>
      </c>
      <c r="D6" s="24"/>
      <c r="E6" s="24"/>
      <c r="F6" s="24"/>
      <c r="G6" s="2">
        <v>3000</v>
      </c>
      <c r="H6" s="75" t="s">
        <v>32</v>
      </c>
      <c r="I6" s="65"/>
      <c r="J6" s="24" t="s">
        <v>43</v>
      </c>
      <c r="K6" s="24"/>
      <c r="L6" s="24"/>
      <c r="M6" s="24"/>
      <c r="N6" s="24"/>
      <c r="O6" s="24"/>
      <c r="P6" s="24"/>
      <c r="Q6" s="24"/>
      <c r="R6" s="24"/>
    </row>
    <row r="7" spans="2:18" ht="30.75" customHeight="1" x14ac:dyDescent="0.25">
      <c r="B7" s="75">
        <v>3</v>
      </c>
      <c r="C7" s="24" t="str">
        <f>"Keep the cost of crude oil below $"&amp;G7</f>
        <v>Keep the cost of crude oil below $17500</v>
      </c>
      <c r="D7" s="24"/>
      <c r="E7" s="24"/>
      <c r="F7" s="24"/>
      <c r="G7" s="76">
        <v>17500</v>
      </c>
      <c r="H7" s="75" t="s">
        <v>32</v>
      </c>
      <c r="I7" s="65"/>
      <c r="J7" s="24" t="s">
        <v>41</v>
      </c>
      <c r="K7" s="24"/>
      <c r="L7" s="24"/>
      <c r="M7" s="24"/>
      <c r="N7" s="24"/>
      <c r="O7" s="24"/>
      <c r="P7" s="24"/>
      <c r="Q7" s="24"/>
      <c r="R7" s="24"/>
    </row>
    <row r="8" spans="2:18" ht="30.75" customHeight="1" x14ac:dyDescent="0.25">
      <c r="B8" s="75">
        <v>4</v>
      </c>
      <c r="C8" s="24" t="str">
        <f>"Regulations require that the sulfur content in the regular gasoline does not exceed "&amp;100*G8&amp;"%"</f>
        <v>Regulations require that the sulfur content in the regular gasoline does not exceed 0.7%</v>
      </c>
      <c r="D8" s="24"/>
      <c r="E8" s="24"/>
      <c r="F8" s="24"/>
      <c r="G8" s="77">
        <v>7.0000000000000001E-3</v>
      </c>
      <c r="H8" s="75" t="s">
        <v>39</v>
      </c>
      <c r="I8" s="65"/>
      <c r="J8" s="24" t="s">
        <v>42</v>
      </c>
      <c r="K8" s="24"/>
      <c r="L8" s="24"/>
      <c r="M8" s="24"/>
      <c r="N8" s="24"/>
      <c r="O8" s="24"/>
      <c r="P8" s="24"/>
      <c r="Q8" s="24"/>
      <c r="R8" s="24"/>
    </row>
    <row r="9" spans="2:18" ht="30.75" customHeight="1" x14ac:dyDescent="0.25">
      <c r="B9" s="75">
        <v>4</v>
      </c>
      <c r="C9" s="24" t="str">
        <f>"Regulations require that the sulfur content in the premium gasoline does not exceed "&amp;100*G9&amp;"%"</f>
        <v>Regulations require that the sulfur content in the premium gasoline does not exceed 0.5%</v>
      </c>
      <c r="D9" s="24"/>
      <c r="E9" s="24"/>
      <c r="F9" s="24"/>
      <c r="G9" s="77">
        <v>5.0000000000000001E-3</v>
      </c>
      <c r="H9" s="75" t="s">
        <v>39</v>
      </c>
      <c r="I9" s="66"/>
      <c r="J9" s="67"/>
      <c r="K9" s="67"/>
      <c r="L9" s="67"/>
      <c r="M9" s="67"/>
      <c r="N9" s="67"/>
      <c r="O9" s="67"/>
      <c r="P9" s="67"/>
      <c r="Q9" s="67"/>
      <c r="R9" s="68"/>
    </row>
    <row r="10" spans="2:18" ht="30" customHeight="1" x14ac:dyDescent="0.25">
      <c r="B10" s="43"/>
      <c r="C10" s="44"/>
      <c r="D10" s="44"/>
      <c r="E10" s="44"/>
      <c r="F10" s="44"/>
      <c r="G10" s="45"/>
      <c r="H10" s="46"/>
      <c r="I10" s="3"/>
    </row>
    <row r="11" spans="2:18" ht="30" customHeight="1" x14ac:dyDescent="0.25">
      <c r="B11" s="72" t="s">
        <v>49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</row>
    <row r="12" spans="2:18" x14ac:dyDescent="0.25">
      <c r="B12" s="58"/>
      <c r="C12" s="59"/>
      <c r="D12" s="59"/>
      <c r="E12" s="59"/>
      <c r="F12" s="59"/>
      <c r="G12" s="59"/>
      <c r="H12" s="59"/>
      <c r="I12" s="60"/>
      <c r="J12" s="59"/>
      <c r="K12" s="59"/>
      <c r="L12" s="51" t="s">
        <v>51</v>
      </c>
      <c r="M12" s="52"/>
      <c r="N12" s="52"/>
      <c r="O12" s="52"/>
      <c r="P12" s="52"/>
      <c r="Q12" s="52"/>
      <c r="R12" s="53"/>
    </row>
    <row r="13" spans="2:18" x14ac:dyDescent="0.25">
      <c r="B13" s="61"/>
      <c r="C13" s="62"/>
      <c r="D13" s="62"/>
      <c r="E13" s="62"/>
      <c r="F13" s="62"/>
      <c r="G13" s="62"/>
      <c r="H13" s="62"/>
      <c r="I13" s="47"/>
      <c r="J13" s="62"/>
      <c r="K13" s="62"/>
      <c r="L13" s="2" t="s">
        <v>23</v>
      </c>
      <c r="M13" s="28" t="s">
        <v>25</v>
      </c>
      <c r="N13" s="29"/>
      <c r="O13" s="29"/>
      <c r="P13" s="29"/>
      <c r="Q13" s="30"/>
      <c r="R13" s="2" t="s">
        <v>11</v>
      </c>
    </row>
    <row r="14" spans="2:18" x14ac:dyDescent="0.25">
      <c r="B14" s="7"/>
      <c r="C14" s="63"/>
      <c r="D14" s="63"/>
      <c r="E14" s="63"/>
      <c r="F14" s="47"/>
      <c r="G14" s="47"/>
      <c r="H14" s="47"/>
      <c r="I14" s="47"/>
      <c r="J14" s="62"/>
      <c r="K14" s="62"/>
      <c r="L14" s="79" t="s">
        <v>6</v>
      </c>
      <c r="M14" s="20" t="s">
        <v>8</v>
      </c>
      <c r="N14" s="21"/>
      <c r="O14" s="21"/>
      <c r="P14" s="21"/>
      <c r="Q14" s="22"/>
      <c r="R14" s="14">
        <v>2.5</v>
      </c>
    </row>
    <row r="15" spans="2:18" ht="15" customHeight="1" x14ac:dyDescent="0.25">
      <c r="B15" s="51" t="s">
        <v>48</v>
      </c>
      <c r="C15" s="52"/>
      <c r="D15" s="52"/>
      <c r="E15" s="52"/>
      <c r="F15" s="52"/>
      <c r="G15" s="57"/>
      <c r="H15" s="41"/>
      <c r="I15" s="47"/>
      <c r="J15" s="62"/>
      <c r="K15" s="62"/>
      <c r="L15" s="79" t="s">
        <v>7</v>
      </c>
      <c r="M15" s="20" t="s">
        <v>9</v>
      </c>
      <c r="N15" s="21"/>
      <c r="O15" s="21"/>
      <c r="P15" s="21"/>
      <c r="Q15" s="22"/>
      <c r="R15" s="14">
        <v>3.5</v>
      </c>
    </row>
    <row r="16" spans="2:18" x14ac:dyDescent="0.25">
      <c r="B16" s="9" t="s">
        <v>23</v>
      </c>
      <c r="C16" s="54" t="s">
        <v>24</v>
      </c>
      <c r="D16" s="55"/>
      <c r="E16" s="55"/>
      <c r="F16" s="56"/>
      <c r="G16" s="9" t="s">
        <v>11</v>
      </c>
      <c r="H16" s="42"/>
      <c r="I16" s="47"/>
      <c r="J16" s="62"/>
      <c r="K16" s="62"/>
      <c r="L16" s="79" t="s">
        <v>19</v>
      </c>
      <c r="M16" s="20" t="s">
        <v>21</v>
      </c>
      <c r="N16" s="21"/>
      <c r="O16" s="21"/>
      <c r="P16" s="21"/>
      <c r="Q16" s="22"/>
      <c r="R16" s="78">
        <v>4.0000000000000001E-3</v>
      </c>
    </row>
    <row r="17" spans="2:18" x14ac:dyDescent="0.25">
      <c r="B17" s="14" t="s">
        <v>3</v>
      </c>
      <c r="C17" s="23" t="s">
        <v>4</v>
      </c>
      <c r="D17" s="23"/>
      <c r="E17" s="23"/>
      <c r="F17" s="23"/>
      <c r="G17" s="13"/>
      <c r="H17" s="39"/>
      <c r="I17" s="47"/>
      <c r="J17" s="62"/>
      <c r="K17" s="62"/>
      <c r="L17" s="79" t="s">
        <v>20</v>
      </c>
      <c r="M17" s="20" t="s">
        <v>22</v>
      </c>
      <c r="N17" s="21"/>
      <c r="O17" s="21"/>
      <c r="P17" s="21"/>
      <c r="Q17" s="22"/>
      <c r="R17" s="78">
        <v>8.0000000000000002E-3</v>
      </c>
    </row>
    <row r="18" spans="2:18" x14ac:dyDescent="0.25">
      <c r="B18" s="14" t="s">
        <v>5</v>
      </c>
      <c r="C18" s="23" t="s">
        <v>10</v>
      </c>
      <c r="D18" s="23"/>
      <c r="E18" s="23"/>
      <c r="F18" s="23"/>
      <c r="G18" s="13"/>
      <c r="H18" s="39"/>
      <c r="I18" s="47"/>
      <c r="J18" s="62"/>
      <c r="K18" s="62"/>
      <c r="L18" s="14" t="s">
        <v>12</v>
      </c>
      <c r="M18" s="23" t="s">
        <v>13</v>
      </c>
      <c r="N18" s="23"/>
      <c r="O18" s="23"/>
      <c r="P18" s="23"/>
      <c r="Q18" s="23"/>
      <c r="R18" s="14">
        <v>0.7</v>
      </c>
    </row>
    <row r="19" spans="2:18" x14ac:dyDescent="0.25">
      <c r="B19" s="64"/>
      <c r="C19" s="38"/>
      <c r="D19" s="38"/>
      <c r="E19" s="38"/>
      <c r="F19" s="38"/>
      <c r="G19" s="37"/>
      <c r="H19" s="40"/>
      <c r="I19" s="47"/>
      <c r="J19" s="62"/>
      <c r="K19" s="62"/>
      <c r="L19" s="14" t="s">
        <v>17</v>
      </c>
      <c r="M19" s="23" t="s">
        <v>14</v>
      </c>
      <c r="N19" s="23"/>
      <c r="O19" s="23"/>
      <c r="P19" s="23"/>
      <c r="Q19" s="23"/>
      <c r="R19" s="14">
        <v>0.3</v>
      </c>
    </row>
    <row r="20" spans="2:18" x14ac:dyDescent="0.25">
      <c r="B20" s="64"/>
      <c r="C20" s="38"/>
      <c r="D20" s="38"/>
      <c r="E20" s="38"/>
      <c r="F20" s="38"/>
      <c r="G20" s="37"/>
      <c r="H20" s="40"/>
      <c r="I20" s="47"/>
      <c r="J20" s="47"/>
      <c r="K20" s="62"/>
      <c r="L20" s="14" t="s">
        <v>18</v>
      </c>
      <c r="M20" s="23" t="s">
        <v>15</v>
      </c>
      <c r="N20" s="23"/>
      <c r="O20" s="23"/>
      <c r="P20" s="23"/>
      <c r="Q20" s="23"/>
      <c r="R20" s="14">
        <v>0.5</v>
      </c>
    </row>
    <row r="21" spans="2:18" x14ac:dyDescent="0.25">
      <c r="B21" s="6"/>
      <c r="C21" s="5"/>
      <c r="D21" s="5"/>
      <c r="E21" s="5"/>
      <c r="F21" s="5"/>
      <c r="G21" s="5"/>
      <c r="H21" s="5"/>
      <c r="I21" s="5"/>
      <c r="J21" s="5"/>
      <c r="K21" s="5"/>
      <c r="L21" s="14" t="s">
        <v>37</v>
      </c>
      <c r="M21" s="23" t="s">
        <v>16</v>
      </c>
      <c r="N21" s="23"/>
      <c r="O21" s="23"/>
      <c r="P21" s="23"/>
      <c r="Q21" s="23"/>
      <c r="R21" s="14">
        <v>0.5</v>
      </c>
    </row>
    <row r="22" spans="2:18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ht="30" customHeight="1" x14ac:dyDescent="0.25">
      <c r="B23" s="72" t="s">
        <v>50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2:18" ht="30" x14ac:dyDescent="0.25">
      <c r="B24" s="2" t="s">
        <v>32</v>
      </c>
      <c r="C24" s="2" t="s">
        <v>11</v>
      </c>
      <c r="D24" s="2" t="s">
        <v>35</v>
      </c>
      <c r="E24" s="2" t="s">
        <v>36</v>
      </c>
      <c r="F24" s="2" t="s">
        <v>47</v>
      </c>
      <c r="G24" s="60"/>
      <c r="H24" s="60"/>
      <c r="I24" s="60"/>
      <c r="J24" s="60"/>
      <c r="K24" s="60"/>
      <c r="L24" s="60"/>
      <c r="M24" s="60"/>
      <c r="N24" s="60"/>
      <c r="O24" s="60"/>
      <c r="P24" s="10" t="s">
        <v>38</v>
      </c>
      <c r="Q24" s="10" t="s">
        <v>45</v>
      </c>
      <c r="R24" s="12" t="s">
        <v>44</v>
      </c>
    </row>
    <row r="25" spans="2:18" x14ac:dyDescent="0.25">
      <c r="B25" s="14" t="s">
        <v>27</v>
      </c>
      <c r="C25" s="19">
        <f>($G$17 * $R18) + ($G$18 * $R20)</f>
        <v>0</v>
      </c>
      <c r="D25" s="15">
        <f>$C25-$G5</f>
        <v>-5000</v>
      </c>
      <c r="E25" s="15">
        <f>$G5 - $C25</f>
        <v>5000</v>
      </c>
      <c r="F25" s="17">
        <f>E25</f>
        <v>5000</v>
      </c>
      <c r="G25" s="31" t="s">
        <v>46</v>
      </c>
      <c r="H25" s="32"/>
      <c r="I25" s="47"/>
      <c r="J25" s="47"/>
      <c r="K25" s="47"/>
      <c r="L25" s="47"/>
      <c r="M25" s="47"/>
      <c r="N25" s="47"/>
      <c r="O25" s="47"/>
      <c r="P25" s="4" t="s">
        <v>30</v>
      </c>
      <c r="Q25" s="11">
        <f>(($G$17 * $R18 * $R$16) + ($G$18 * $R20 * $R$17))</f>
        <v>0</v>
      </c>
      <c r="R25" s="16">
        <f>IFERROR($Q25/$C25,0)</f>
        <v>0</v>
      </c>
    </row>
    <row r="26" spans="2:18" x14ac:dyDescent="0.25">
      <c r="B26" s="14" t="s">
        <v>28</v>
      </c>
      <c r="C26" s="19">
        <f>($G$17 * $R19) + ($G$18 * $R21)</f>
        <v>0</v>
      </c>
      <c r="D26" s="15">
        <f>$C26-$G6</f>
        <v>-3000</v>
      </c>
      <c r="E26" s="15">
        <f>$G6 - $C26</f>
        <v>3000</v>
      </c>
      <c r="F26" s="18">
        <f>E26</f>
        <v>3000</v>
      </c>
      <c r="G26" s="33"/>
      <c r="H26" s="34"/>
      <c r="I26" s="47"/>
      <c r="J26" s="47"/>
      <c r="K26" s="47"/>
      <c r="L26" s="47"/>
      <c r="M26" s="47"/>
      <c r="N26" s="47"/>
      <c r="O26" s="47"/>
      <c r="P26" s="4" t="s">
        <v>31</v>
      </c>
      <c r="Q26" s="11">
        <f>(($G$17 * $R19 * $R$16) + ($G$18 * $R21 * $R$17))</f>
        <v>0</v>
      </c>
      <c r="R26" s="16">
        <f>IFERROR($Q26/$C26,0)</f>
        <v>0</v>
      </c>
    </row>
    <row r="27" spans="2:18" x14ac:dyDescent="0.25">
      <c r="B27" s="14" t="s">
        <v>29</v>
      </c>
      <c r="C27" s="19">
        <f>($G$17 * $R$14) + ($G$18 * $R$15)</f>
        <v>0</v>
      </c>
      <c r="D27" s="15">
        <f>$C27-$G$7</f>
        <v>-17500</v>
      </c>
      <c r="E27" s="15">
        <f>$G$7 - $C27</f>
        <v>17500</v>
      </c>
      <c r="F27" s="18">
        <f>D27</f>
        <v>-17500</v>
      </c>
      <c r="G27" s="35"/>
      <c r="H27" s="36"/>
      <c r="I27" s="5"/>
      <c r="J27" s="5"/>
      <c r="K27" s="5"/>
      <c r="L27" s="5"/>
      <c r="M27" s="5"/>
      <c r="N27" s="5"/>
      <c r="O27" s="5"/>
      <c r="P27" s="5"/>
      <c r="Q27" s="5"/>
      <c r="R27" s="8"/>
    </row>
    <row r="28" spans="2:18" x14ac:dyDescent="0.25">
      <c r="B28" s="47"/>
      <c r="C28" s="47"/>
      <c r="D28" s="48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2:18" x14ac:dyDescent="0.25">
      <c r="B29" s="62"/>
      <c r="C29" s="62"/>
      <c r="D29" s="62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2:18" x14ac:dyDescent="0.25">
      <c r="B30" s="62"/>
      <c r="C30" s="62"/>
      <c r="D30" s="62"/>
      <c r="E30" s="48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2:18" x14ac:dyDescent="0.25">
      <c r="B31" s="62"/>
      <c r="C31" s="62"/>
      <c r="D31" s="62"/>
      <c r="E31" s="48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2:18" x14ac:dyDescent="0.25"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</row>
    <row r="33" spans="2:18" x14ac:dyDescent="0.25"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</row>
    <row r="34" spans="2:18" x14ac:dyDescent="0.25"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</row>
    <row r="35" spans="2:18" x14ac:dyDescent="0.25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2:18" x14ac:dyDescent="0.25"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</row>
  </sheetData>
  <mergeCells count="30">
    <mergeCell ref="L12:R12"/>
    <mergeCell ref="B15:F15"/>
    <mergeCell ref="C4:F4"/>
    <mergeCell ref="C5:F5"/>
    <mergeCell ref="C6:F6"/>
    <mergeCell ref="C7:F7"/>
    <mergeCell ref="C8:F8"/>
    <mergeCell ref="G25:H27"/>
    <mergeCell ref="B23:R23"/>
    <mergeCell ref="M20:Q20"/>
    <mergeCell ref="M21:Q21"/>
    <mergeCell ref="M18:Q18"/>
    <mergeCell ref="M19:Q19"/>
    <mergeCell ref="C18:F18"/>
    <mergeCell ref="M15:Q15"/>
    <mergeCell ref="M16:Q16"/>
    <mergeCell ref="M17:Q17"/>
    <mergeCell ref="C16:F16"/>
    <mergeCell ref="M13:Q13"/>
    <mergeCell ref="C17:F17"/>
    <mergeCell ref="M14:Q14"/>
    <mergeCell ref="C9:F9"/>
    <mergeCell ref="B11:R11"/>
    <mergeCell ref="J6:R6"/>
    <mergeCell ref="J7:R7"/>
    <mergeCell ref="J8:R8"/>
    <mergeCell ref="B2:R2"/>
    <mergeCell ref="B3:R3"/>
    <mergeCell ref="J4:R4"/>
    <mergeCell ref="J5:R5"/>
  </mergeCells>
  <conditionalFormatting sqref="R25:R26">
    <cfRule type="expression" dxfId="1" priority="19">
      <formula>$R25&lt;=$G8</formula>
    </cfRule>
    <cfRule type="expression" dxfId="0" priority="20">
      <formula>$R25&gt;$G8</formula>
    </cfRule>
  </conditionalFormatting>
  <pageMargins left="0.7" right="0.7" top="0.75" bottom="0.75" header="0.3" footer="0.3"/>
  <drawing r:id="rId1"/>
  <extLst>
    <ext xmlns:x15="http://schemas.microsoft.com/office/spreadsheetml/2010/11/main" uri="{F7C9EE02-42E1-4005-9D12-6889AFFD525C}">
      <x15:webExtensions xmlns:xm="http://schemas.microsoft.com/office/excel/2006/main">
        <x15:webExtension appRef="{3B06527C-1DB6-431C-B806-E8E9A653654F}">
          <xm:f>#REF!</xm:f>
        </x15:webExtension>
        <x15:webExtension appRef="{8C12ECE9-4288-4763-8FC9-0C8A0AB26C92}">
          <xm:f>#REF!</xm:f>
        </x15:webExtension>
        <x15:webExtension appRef="{135C17C9-51ED-42BB-A6C0-10AA67DC49DB}">
          <xm:f>#REF!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mysetupacct@outlook.com</dc:creator>
  <cp:lastModifiedBy>Lipinski, Thomas</cp:lastModifiedBy>
  <dcterms:created xsi:type="dcterms:W3CDTF">2024-10-30T10:56:25Z</dcterms:created>
  <dcterms:modified xsi:type="dcterms:W3CDTF">2024-11-05T01:58:51Z</dcterms:modified>
</cp:coreProperties>
</file>